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welbireckicompawebirecki-my.sharepoint.com/personal/pawel_birecki_pawelbirecki_com/Documents/3. Książka/S&amp;OP 1/MAterialy z ksiazki o S&amp;OP/Finalnie do książki/"/>
    </mc:Choice>
  </mc:AlternateContent>
  <xr:revisionPtr revIDLastSave="221" documentId="8_{4708D1A4-0519-5143-9057-5EE291D2DFDE}" xr6:coauthVersionLast="47" xr6:coauthVersionMax="47" xr10:uidLastSave="{E79397DD-AB75-524B-A68C-5C1595EBED77}"/>
  <bookViews>
    <workbookView xWindow="4800" yWindow="500" windowWidth="28800" windowHeight="16100" activeTab="2" xr2:uid="{BCD95CEE-C184-A94A-8E57-34CDDE2CE426}"/>
  </bookViews>
  <sheets>
    <sheet name="Prognoza" sheetId="2" r:id="rId1"/>
    <sheet name="MPS" sheetId="3" r:id="rId2"/>
    <sheet name="Capacity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2" l="1" a="1"/>
  <c r="R5" i="2" s="1"/>
  <c r="D12" i="2"/>
  <c r="E12" i="2"/>
  <c r="F12" i="2"/>
  <c r="F13" i="2" s="1"/>
  <c r="G12" i="2"/>
  <c r="G13" i="2" s="1"/>
  <c r="H12" i="2"/>
  <c r="H13" i="2" s="1"/>
  <c r="I12" i="2"/>
  <c r="I13" i="2" s="1"/>
  <c r="J12" i="2"/>
  <c r="J13" i="2" s="1"/>
  <c r="K12" i="2"/>
  <c r="K13" i="2" s="1"/>
  <c r="L12" i="2"/>
  <c r="L13" i="2" s="1"/>
  <c r="M12" i="2"/>
  <c r="M13" i="2" s="1"/>
  <c r="N12" i="2"/>
  <c r="N13" i="2" s="1"/>
  <c r="O12" i="2"/>
  <c r="O13" i="2" s="1"/>
  <c r="P12" i="2"/>
  <c r="P13" i="2" s="1"/>
  <c r="Q12" i="2"/>
  <c r="Q13" i="2" s="1"/>
  <c r="C12" i="2"/>
  <c r="G17" i="1"/>
  <c r="H17" i="1"/>
  <c r="I17" i="1"/>
  <c r="J17" i="1"/>
  <c r="K17" i="1"/>
  <c r="L17" i="1"/>
  <c r="M17" i="1"/>
  <c r="F17" i="1"/>
  <c r="C17" i="1"/>
  <c r="D17" i="1"/>
  <c r="E17" i="1"/>
  <c r="C10" i="1"/>
  <c r="D10" i="1" s="1"/>
  <c r="D6" i="3"/>
  <c r="E6" i="3" s="1"/>
  <c r="F6" i="3" s="1"/>
  <c r="G6" i="3" s="1"/>
  <c r="H6" i="3" s="1"/>
  <c r="I6" i="3" s="1"/>
  <c r="J6" i="3" s="1"/>
  <c r="K6" i="3" s="1"/>
  <c r="L6" i="3" s="1"/>
  <c r="M6" i="3" s="1"/>
  <c r="N6" i="3" s="1"/>
  <c r="O6" i="3" s="1"/>
  <c r="G11" i="2"/>
  <c r="H11" i="2"/>
  <c r="I11" i="2"/>
  <c r="J11" i="2"/>
  <c r="K11" i="2"/>
  <c r="L11" i="2"/>
  <c r="M11" i="2"/>
  <c r="N11" i="2"/>
  <c r="O11" i="2"/>
  <c r="P11" i="2"/>
  <c r="Q11" i="2"/>
  <c r="F11" i="2"/>
  <c r="D11" i="2"/>
  <c r="E11" i="2"/>
  <c r="C11" i="2"/>
  <c r="D9" i="2"/>
  <c r="E9" i="2"/>
  <c r="C9" i="2"/>
  <c r="G8" i="2"/>
  <c r="H8" i="2"/>
  <c r="I8" i="2"/>
  <c r="J8" i="2"/>
  <c r="K8" i="2"/>
  <c r="L8" i="2"/>
  <c r="M8" i="2"/>
  <c r="N8" i="2"/>
  <c r="O8" i="2"/>
  <c r="P8" i="2"/>
  <c r="Q8" i="2"/>
  <c r="F8" i="2"/>
  <c r="C15" i="1" l="1"/>
  <c r="C16" i="1" s="1"/>
  <c r="C18" i="1" s="1"/>
  <c r="D15" i="1"/>
  <c r="D16" i="1" s="1"/>
  <c r="D18" i="1" s="1"/>
  <c r="E10" i="1"/>
  <c r="F10" i="1" s="1"/>
  <c r="F15" i="1" s="1"/>
  <c r="F16" i="1" s="1"/>
  <c r="F18" i="1" s="1"/>
  <c r="E15" i="1"/>
  <c r="E16" i="1" s="1"/>
  <c r="E18" i="1" s="1"/>
  <c r="G10" i="1" l="1"/>
  <c r="H10" i="1"/>
  <c r="G15" i="1"/>
  <c r="G16" i="1" s="1"/>
  <c r="G18" i="1" s="1"/>
  <c r="I10" i="1" l="1"/>
  <c r="H15" i="1"/>
  <c r="H16" i="1" s="1"/>
  <c r="H18" i="1" s="1"/>
  <c r="J10" i="1" l="1"/>
  <c r="I15" i="1"/>
  <c r="I16" i="1" s="1"/>
  <c r="I18" i="1" s="1"/>
  <c r="K10" i="1" l="1"/>
  <c r="J15" i="1"/>
  <c r="J16" i="1" s="1"/>
  <c r="J18" i="1" s="1"/>
  <c r="L10" i="1" l="1"/>
  <c r="K15" i="1"/>
  <c r="K16" i="1" s="1"/>
  <c r="K18" i="1" s="1"/>
  <c r="M10" i="1" l="1"/>
  <c r="M15" i="1" s="1"/>
  <c r="M16" i="1" s="1"/>
  <c r="M18" i="1" s="1"/>
  <c r="L15" i="1"/>
  <c r="L16" i="1" s="1"/>
  <c r="L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<sst xmlns="http://schemas.openxmlformats.org/spreadsheetml/2006/main" count="35" uniqueCount="31">
  <si>
    <t>Prognoza</t>
  </si>
  <si>
    <t>Poprzednia prognoza</t>
  </si>
  <si>
    <t>Actuals</t>
  </si>
  <si>
    <t>Zmiana prognozy</t>
  </si>
  <si>
    <t>Realizacja prognozy</t>
  </si>
  <si>
    <t>Budżet</t>
  </si>
  <si>
    <t>Delta Budżet</t>
  </si>
  <si>
    <t>MPS</t>
  </si>
  <si>
    <t>Ivnvenotory</t>
  </si>
  <si>
    <t>Dni robocze</t>
  </si>
  <si>
    <t>Ile ludzi</t>
  </si>
  <si>
    <t>Zmiany planowane</t>
  </si>
  <si>
    <t>Ilość godzin dostepnych</t>
  </si>
  <si>
    <t>Planowane absencje</t>
  </si>
  <si>
    <t>Nieplanowane absencje</t>
  </si>
  <si>
    <t>Efficency</t>
  </si>
  <si>
    <t>Godziny dostepne</t>
  </si>
  <si>
    <t>Efektywne godziny</t>
  </si>
  <si>
    <t>Load</t>
  </si>
  <si>
    <t>Capa utilization</t>
  </si>
  <si>
    <t>Poprzedni rok</t>
  </si>
  <si>
    <t>Delta poprzedni rok</t>
  </si>
  <si>
    <t>Forecast</t>
  </si>
  <si>
    <t>Previous forecast</t>
  </si>
  <si>
    <t>Actual</t>
  </si>
  <si>
    <t>Forecast delta</t>
  </si>
  <si>
    <t>Actual vs forecast</t>
  </si>
  <si>
    <t>Budget</t>
  </si>
  <si>
    <t>Budget delta</t>
  </si>
  <si>
    <t>LY</t>
  </si>
  <si>
    <t>LY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</si>
</sst>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_ ;_ * \(#,##0.00\)_ ;_ * &quot;-&quot;??_)_ ;_ @_ "/>
    <numFmt numFmtId="165" formatCode="_ * #,##0_)_ ;_ * \(#,##0\)_ ;_ * &quot;-&quot;??_)_ ;_ @_ "/>
  </numFmts>
  <fonts count="2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9" fontId="0" fillId="0" borderId="0" xfId="1" applyFont="1"/>
    <xf numFmtId="165" fontId="0" fillId="0" borderId="0" xfId="2" applyNumberFormat="1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ndard"/>
        <c:varyColors val="0"/>
        <c:ser>
          <c:idx val="5"/>
          <c:order val="5"/>
          <c:tx>
            <c:strRef>
              <c:f>Prognoza!$B$10</c:f>
              <c:strCache>
                <c:ptCount val="1"/>
                <c:pt idx="0">
                  <c:v>Budżet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600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600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Prognoza!$C$10:$Q$10</c:f>
              <c:numCache>
                <c:formatCode>_ * #,##0_)_ ;_ * \(#,##0\)_ ;_ * "-"??_)_ ;_ @_ </c:formatCode>
                <c:ptCount val="15"/>
                <c:pt idx="0">
                  <c:v>3719</c:v>
                </c:pt>
                <c:pt idx="1">
                  <c:v>4149</c:v>
                </c:pt>
                <c:pt idx="2">
                  <c:v>3148</c:v>
                </c:pt>
                <c:pt idx="3">
                  <c:v>4199</c:v>
                </c:pt>
                <c:pt idx="4">
                  <c:v>3870</c:v>
                </c:pt>
                <c:pt idx="5">
                  <c:v>4904</c:v>
                </c:pt>
                <c:pt idx="6">
                  <c:v>4676</c:v>
                </c:pt>
                <c:pt idx="7">
                  <c:v>4054</c:v>
                </c:pt>
                <c:pt idx="8">
                  <c:v>3310</c:v>
                </c:pt>
                <c:pt idx="9">
                  <c:v>3065</c:v>
                </c:pt>
                <c:pt idx="10">
                  <c:v>4199</c:v>
                </c:pt>
                <c:pt idx="11">
                  <c:v>3870</c:v>
                </c:pt>
                <c:pt idx="12">
                  <c:v>4904</c:v>
                </c:pt>
                <c:pt idx="13">
                  <c:v>4676</c:v>
                </c:pt>
                <c:pt idx="14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B5-1B48-BA24-1E34F8F06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975696"/>
        <c:axId val="595977408"/>
      </c:areaChart>
      <c:barChart>
        <c:barDir val="col"/>
        <c:grouping val="clustered"/>
        <c:varyColors val="0"/>
        <c:ser>
          <c:idx val="0"/>
          <c:order val="0"/>
          <c:tx>
            <c:strRef>
              <c:f>Prognoza!$B$5</c:f>
              <c:strCache>
                <c:ptCount val="1"/>
                <c:pt idx="0">
                  <c:v>Prognoza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885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885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885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Prognoza!$C$5:$Q$5</c:f>
              <c:numCache>
                <c:formatCode>_ * #,##0_)_ ;_ * \(#,##0\)_ ;_ * "-"??_)_ ;_ @_ </c:formatCode>
                <c:ptCount val="15"/>
                <c:pt idx="3">
                  <c:v>2895</c:v>
                </c:pt>
                <c:pt idx="4">
                  <c:v>3719</c:v>
                </c:pt>
                <c:pt idx="5">
                  <c:v>4149</c:v>
                </c:pt>
                <c:pt idx="6">
                  <c:v>5114</c:v>
                </c:pt>
                <c:pt idx="7">
                  <c:v>4424</c:v>
                </c:pt>
                <c:pt idx="8">
                  <c:v>4788</c:v>
                </c:pt>
                <c:pt idx="9">
                  <c:v>3907</c:v>
                </c:pt>
                <c:pt idx="10">
                  <c:v>2673</c:v>
                </c:pt>
                <c:pt idx="11">
                  <c:v>1661</c:v>
                </c:pt>
                <c:pt idx="12">
                  <c:v>1429</c:v>
                </c:pt>
                <c:pt idx="13">
                  <c:v>1680</c:v>
                </c:pt>
                <c:pt idx="14">
                  <c:v>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5-1B48-BA24-1E34F8F0604B}"/>
            </c:ext>
          </c:extLst>
        </c:ser>
        <c:ser>
          <c:idx val="2"/>
          <c:order val="2"/>
          <c:tx>
            <c:strRef>
              <c:f>Prognoza!$B$7</c:f>
              <c:strCache>
                <c:ptCount val="1"/>
                <c:pt idx="0">
                  <c:v>Actuals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750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750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7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Prognoza!$C$7:$Q$7</c:f>
              <c:numCache>
                <c:formatCode>_ * #,##0_)_ ;_ * \(#,##0\)_ ;_ * "-"??_)_ ;_ @_ </c:formatCode>
                <c:ptCount val="15"/>
                <c:pt idx="0">
                  <c:v>4676</c:v>
                </c:pt>
                <c:pt idx="1">
                  <c:v>4054</c:v>
                </c:pt>
                <c:pt idx="2">
                  <c:v>3310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B5-1B48-BA24-1E34F8F0604B}"/>
            </c:ext>
          </c:extLst>
        </c:ser>
        <c:ser>
          <c:idx val="3"/>
          <c:order val="3"/>
          <c:tx>
            <c:strRef>
              <c:f>Prognoza!$B$8</c:f>
              <c:strCache>
                <c:ptCount val="1"/>
                <c:pt idx="0">
                  <c:v>Zmiana prognozy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985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985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985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Prognoza!$C$8:$Q$8</c:f>
              <c:numCache>
                <c:formatCode>_ * #,##0_)_ ;_ * \(#,##0\)_ ;_ * "-"??_)_ ;_ @_ </c:formatCode>
                <c:ptCount val="15"/>
                <c:pt idx="3">
                  <c:v>-253</c:v>
                </c:pt>
                <c:pt idx="4">
                  <c:v>-480</c:v>
                </c:pt>
                <c:pt idx="5">
                  <c:v>279</c:v>
                </c:pt>
                <c:pt idx="6">
                  <c:v>210</c:v>
                </c:pt>
                <c:pt idx="7">
                  <c:v>-252</c:v>
                </c:pt>
                <c:pt idx="8">
                  <c:v>734</c:v>
                </c:pt>
                <c:pt idx="9">
                  <c:v>597</c:v>
                </c:pt>
                <c:pt idx="10">
                  <c:v>-392</c:v>
                </c:pt>
                <c:pt idx="11">
                  <c:v>-424</c:v>
                </c:pt>
                <c:pt idx="12">
                  <c:v>-282</c:v>
                </c:pt>
                <c:pt idx="13">
                  <c:v>-101</c:v>
                </c:pt>
                <c:pt idx="14">
                  <c:v>-1157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B5-1B48-BA24-1E34F8F0604B}"/>
            </c:ext>
          </c:extLst>
        </c:ser>
        <c:ser>
          <c:idx val="4"/>
          <c:order val="4"/>
          <c:tx>
            <c:strRef>
              <c:f>Prognoza!$B$9</c:f>
              <c:strCache>
                <c:ptCount val="1"/>
                <c:pt idx="0">
                  <c:v>Realizacja prognozy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300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300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3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Prognoza!$C$9:$Q$9</c:f>
              <c:numCache>
                <c:formatCode>_ * #,##0_)_ ;_ * \(#,##0\)_ ;_ * "-"??_)_ ;_ @_ </c:formatCode>
                <c:ptCount val="15"/>
                <c:pt idx="0">
                  <c:v>1781</c:v>
                </c:pt>
                <c:pt idx="1">
                  <c:v>335</c:v>
                </c:pt>
                <c:pt idx="2">
                  <c:v>-839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B5-1B48-BA24-1E34F8F0604B}"/>
            </c:ext>
          </c:extLst>
        </c:ser>
        <c:ser>
          <c:idx val="6"/>
          <c:order val="6"/>
          <c:tx>
            <c:strRef>
              <c:f>Prognoza!$B$11</c:f>
              <c:strCache>
                <c:ptCount val="1"/>
                <c:pt idx="0">
                  <c:v>Delta Budżet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800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800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8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Prognoza!$C$11:$Q$11</c:f>
              <c:numCache>
                <c:formatCode>_ * #,##0_)_ ;_ * \(#,##0\)_ ;_ * "-"??_)_ ;_ @_ </c:formatCode>
                <c:ptCount val="15"/>
                <c:pt idx="0">
                  <c:v>957</c:v>
                </c:pt>
                <c:pt idx="1">
                  <c:v>-95</c:v>
                </c:pt>
                <c:pt idx="2">
                  <c:v>162</c:v>
                </c:pt>
                <c:pt idx="3">
                  <c:v>-1304</c:v>
                </c:pt>
                <c:pt idx="4">
                  <c:v>-151</c:v>
                </c:pt>
                <c:pt idx="5">
                  <c:v>-755</c:v>
                </c:pt>
                <c:pt idx="6">
                  <c:v>438</c:v>
                </c:pt>
                <c:pt idx="7">
                  <c:v>370</c:v>
                </c:pt>
                <c:pt idx="8">
                  <c:v>1478</c:v>
                </c:pt>
                <c:pt idx="9">
                  <c:v>842</c:v>
                </c:pt>
                <c:pt idx="10">
                  <c:v>-1526</c:v>
                </c:pt>
                <c:pt idx="11">
                  <c:v>-2209</c:v>
                </c:pt>
                <c:pt idx="12">
                  <c:v>-3475</c:v>
                </c:pt>
                <c:pt idx="13">
                  <c:v>-2996</c:v>
                </c:pt>
                <c:pt idx="14">
                  <c:v>-2759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B5-1B48-BA24-1E34F8F0604B}"/>
            </c:ext>
          </c:extLst>
        </c:ser>
        <c:ser>
          <c:idx val="8"/>
          <c:order val="8"/>
          <c:tx>
            <c:strRef>
              <c:f>Prognoza!$B$13</c:f>
              <c:strCache>
                <c:ptCount val="1"/>
                <c:pt idx="0">
                  <c:v>Delta poprzedni rok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550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550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5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Prognoza!$C$13:$Q$13</c:f>
              <c:numCache>
                <c:formatCode>_ * #,##0_)_ ;_ * \(#,##0\)_ ;_ * "-"??_)_ ;_ @_ </c:formatCode>
                <c:ptCount val="15"/>
                <c:pt idx="3">
                  <c:v>-881.53639639152789</c:v>
                </c:pt>
                <c:pt idx="4">
                  <c:v>721.27082973448478</c:v>
                </c:pt>
                <c:pt idx="5">
                  <c:v>-127.66299799287026</c:v>
                </c:pt>
                <c:pt idx="6">
                  <c:v>1057.480888720961</c:v>
                </c:pt>
                <c:pt idx="7">
                  <c:v>1103.2143457867037</c:v>
                </c:pt>
                <c:pt idx="8">
                  <c:v>1708.5303264662598</c:v>
                </c:pt>
                <c:pt idx="9">
                  <c:v>1265.6784921450417</c:v>
                </c:pt>
                <c:pt idx="10">
                  <c:v>-1267.09495961839</c:v>
                </c:pt>
                <c:pt idx="11">
                  <c:v>-1810.7210441544362</c:v>
                </c:pt>
                <c:pt idx="12">
                  <c:v>-2716.8771721982348</c:v>
                </c:pt>
                <c:pt idx="13">
                  <c:v>-2153.1573941941629</c:v>
                </c:pt>
                <c:pt idx="14">
                  <c:v>-2285.8342551640526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1-F946-9F0E-5E7711B0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975696"/>
        <c:axId val="595977408"/>
      </c:barChart>
      <c:lineChart>
        <c:grouping val="standard"/>
        <c:varyColors val="0"/>
        <c:ser>
          <c:idx val="1"/>
          <c:order val="1"/>
          <c:tx>
            <c:strRef>
              <c:f>Prognoza!$B$6</c:f>
              <c:strCache>
                <c:ptCount val="1"/>
                <c:pt idx="0">
                  <c:v>Poprzednia prognoza</c:v>
                </c:pt>
              </c:strCache>
            </c:strRef>
          </c:tx>
          <c:spPr>
            <a:ln w="34925" cap="rnd">
              <a:solidFill>
                <a:schemeClr val="dk1">
                  <a:tint val="5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Prognoza!$C$6:$Q$6</c:f>
              <c:numCache>
                <c:formatCode>_ * #,##0_)_ ;_ * \(#,##0\)_ ;_ * "-"??_)_ ;_ @_ </c:formatCode>
                <c:ptCount val="15"/>
                <c:pt idx="0">
                  <c:v>2895</c:v>
                </c:pt>
                <c:pt idx="1">
                  <c:v>3719</c:v>
                </c:pt>
                <c:pt idx="2">
                  <c:v>4149</c:v>
                </c:pt>
                <c:pt idx="3">
                  <c:v>3148</c:v>
                </c:pt>
                <c:pt idx="4">
                  <c:v>4199</c:v>
                </c:pt>
                <c:pt idx="5">
                  <c:v>3870</c:v>
                </c:pt>
                <c:pt idx="6">
                  <c:v>4904</c:v>
                </c:pt>
                <c:pt idx="7">
                  <c:v>4676</c:v>
                </c:pt>
                <c:pt idx="8">
                  <c:v>4054</c:v>
                </c:pt>
                <c:pt idx="9">
                  <c:v>3310</c:v>
                </c:pt>
                <c:pt idx="10">
                  <c:v>3065</c:v>
                </c:pt>
                <c:pt idx="11">
                  <c:v>2085</c:v>
                </c:pt>
                <c:pt idx="12">
                  <c:v>1711</c:v>
                </c:pt>
                <c:pt idx="13">
                  <c:v>1781</c:v>
                </c:pt>
                <c:pt idx="14">
                  <c:v>3074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B5-1B48-BA24-1E34F8F0604B}"/>
            </c:ext>
          </c:extLst>
        </c:ser>
        <c:ser>
          <c:idx val="7"/>
          <c:order val="7"/>
          <c:tx>
            <c:strRef>
              <c:f>Prognoza!$B$12</c:f>
              <c:strCache>
                <c:ptCount val="1"/>
                <c:pt idx="0">
                  <c:v>Poprzedni rok</c:v>
                </c:pt>
              </c:strCache>
            </c:strRef>
          </c:tx>
          <c:spPr>
            <a:ln w="34925" cap="rnd">
              <a:solidFill>
                <a:schemeClr val="dk1">
                  <a:tint val="885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Prognoza!$C$12:$Q$12</c:f>
              <c:numCache>
                <c:formatCode>_ * #,##0_)_ ;_ * \(#,##0\)_ ;_ * "-"??_)_ ;_ @_ </c:formatCode>
                <c:ptCount val="15"/>
                <c:pt idx="0">
                  <c:v>3354.0728654879085</c:v>
                </c:pt>
                <c:pt idx="1">
                  <c:v>3879.4125887492819</c:v>
                </c:pt>
                <c:pt idx="2">
                  <c:v>3326.2723216028239</c:v>
                </c:pt>
                <c:pt idx="3">
                  <c:v>3776.5363963915279</c:v>
                </c:pt>
                <c:pt idx="4">
                  <c:v>2997.7291702655152</c:v>
                </c:pt>
                <c:pt idx="5">
                  <c:v>4276.6629979928703</c:v>
                </c:pt>
                <c:pt idx="6">
                  <c:v>4056.519111279039</c:v>
                </c:pt>
                <c:pt idx="7">
                  <c:v>3320.7856542132963</c:v>
                </c:pt>
                <c:pt idx="8">
                  <c:v>3079.4696735337402</c:v>
                </c:pt>
                <c:pt idx="9">
                  <c:v>2641.3215078549583</c:v>
                </c:pt>
                <c:pt idx="10">
                  <c:v>3940.09495961839</c:v>
                </c:pt>
                <c:pt idx="11">
                  <c:v>3471.7210441544362</c:v>
                </c:pt>
                <c:pt idx="12">
                  <c:v>4145.8771721982348</c:v>
                </c:pt>
                <c:pt idx="13">
                  <c:v>3833.1573941941629</c:v>
                </c:pt>
                <c:pt idx="14">
                  <c:v>4202.8342551640526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1-F946-9F0E-5E7711B0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975696"/>
        <c:axId val="595977408"/>
      </c:lineChart>
      <c:catAx>
        <c:axId val="59597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5977408"/>
        <c:crosses val="autoZero"/>
        <c:auto val="1"/>
        <c:lblAlgn val="ctr"/>
        <c:lblOffset val="100"/>
        <c:noMultiLvlLbl val="0"/>
      </c:catAx>
      <c:valAx>
        <c:axId val="59597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 * #,##0_)_ ;_ * \(#,##0\)_ ;_ * &quot;-&quot;??_)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5975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ndard"/>
        <c:varyColors val="0"/>
        <c:ser>
          <c:idx val="5"/>
          <c:order val="5"/>
          <c:tx>
            <c:strRef>
              <c:f>Prognoza!$B$10</c:f>
              <c:strCache>
                <c:ptCount val="1"/>
                <c:pt idx="0">
                  <c:v>Budżet</c:v>
                </c:pt>
              </c:strCache>
            </c:strRef>
          </c:tx>
          <c:spPr>
            <a:pattFill prst="pct75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Prognoza!$C$10:$Q$10</c:f>
              <c:numCache>
                <c:formatCode>_ * #,##0_)_ ;_ * \(#,##0\)_ ;_ * "-"??_)_ ;_ @_ </c:formatCode>
                <c:ptCount val="15"/>
                <c:pt idx="0">
                  <c:v>3719</c:v>
                </c:pt>
                <c:pt idx="1">
                  <c:v>4149</c:v>
                </c:pt>
                <c:pt idx="2">
                  <c:v>3148</c:v>
                </c:pt>
                <c:pt idx="3">
                  <c:v>4199</c:v>
                </c:pt>
                <c:pt idx="4">
                  <c:v>3870</c:v>
                </c:pt>
                <c:pt idx="5">
                  <c:v>4904</c:v>
                </c:pt>
                <c:pt idx="6">
                  <c:v>4676</c:v>
                </c:pt>
                <c:pt idx="7">
                  <c:v>4054</c:v>
                </c:pt>
                <c:pt idx="8">
                  <c:v>3310</c:v>
                </c:pt>
                <c:pt idx="9">
                  <c:v>3065</c:v>
                </c:pt>
                <c:pt idx="10">
                  <c:v>4199</c:v>
                </c:pt>
                <c:pt idx="11">
                  <c:v>3870</c:v>
                </c:pt>
                <c:pt idx="12">
                  <c:v>4904</c:v>
                </c:pt>
                <c:pt idx="13">
                  <c:v>4676</c:v>
                </c:pt>
                <c:pt idx="14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9-D04A-920B-4ADEB29E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975696"/>
        <c:axId val="595977408"/>
      </c:areaChart>
      <c:barChart>
        <c:barDir val="col"/>
        <c:grouping val="clustered"/>
        <c:varyColors val="0"/>
        <c:ser>
          <c:idx val="0"/>
          <c:order val="0"/>
          <c:tx>
            <c:strRef>
              <c:f>Prognoza!$B$5</c:f>
              <c:strCache>
                <c:ptCount val="1"/>
                <c:pt idx="0">
                  <c:v>Prognoza</c:v>
                </c:pt>
              </c:strCache>
            </c:strRef>
          </c:tx>
          <c:spPr>
            <a:pattFill prst="dkHorz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Prognoza!$C$5:$Q$5</c:f>
              <c:numCache>
                <c:formatCode>_ * #,##0_)_ ;_ * \(#,##0\)_ ;_ * "-"??_)_ ;_ @_ </c:formatCode>
                <c:ptCount val="15"/>
                <c:pt idx="3">
                  <c:v>2895</c:v>
                </c:pt>
                <c:pt idx="4">
                  <c:v>3719</c:v>
                </c:pt>
                <c:pt idx="5">
                  <c:v>4149</c:v>
                </c:pt>
                <c:pt idx="6">
                  <c:v>5114</c:v>
                </c:pt>
                <c:pt idx="7">
                  <c:v>4424</c:v>
                </c:pt>
                <c:pt idx="8">
                  <c:v>4788</c:v>
                </c:pt>
                <c:pt idx="9">
                  <c:v>3907</c:v>
                </c:pt>
                <c:pt idx="10">
                  <c:v>2673</c:v>
                </c:pt>
                <c:pt idx="11">
                  <c:v>1661</c:v>
                </c:pt>
                <c:pt idx="12">
                  <c:v>1429</c:v>
                </c:pt>
                <c:pt idx="13">
                  <c:v>1680</c:v>
                </c:pt>
                <c:pt idx="14">
                  <c:v>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9-D04A-920B-4ADEB29E5276}"/>
            </c:ext>
          </c:extLst>
        </c:ser>
        <c:ser>
          <c:idx val="2"/>
          <c:order val="2"/>
          <c:tx>
            <c:strRef>
              <c:f>Prognoza!$B$7</c:f>
              <c:strCache>
                <c:ptCount val="1"/>
                <c:pt idx="0">
                  <c:v>Actuals</c:v>
                </c:pt>
              </c:strCache>
            </c:strRef>
          </c:tx>
          <c:spPr>
            <a:pattFill prst="ltUpDiag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Prognoza!$C$7:$Q$7</c:f>
              <c:numCache>
                <c:formatCode>_ * #,##0_)_ ;_ * \(#,##0\)_ ;_ * "-"??_)_ ;_ @_ </c:formatCode>
                <c:ptCount val="15"/>
                <c:pt idx="0">
                  <c:v>4676</c:v>
                </c:pt>
                <c:pt idx="1">
                  <c:v>4054</c:v>
                </c:pt>
                <c:pt idx="2">
                  <c:v>3310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39-D04A-920B-4ADEB29E5276}"/>
            </c:ext>
          </c:extLst>
        </c:ser>
        <c:ser>
          <c:idx val="3"/>
          <c:order val="3"/>
          <c:tx>
            <c:strRef>
              <c:f>Prognoza!$B$8</c:f>
              <c:strCache>
                <c:ptCount val="1"/>
                <c:pt idx="0">
                  <c:v>Zmiana prognozy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985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985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985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Prognoza!$C$8:$Q$8</c:f>
              <c:numCache>
                <c:formatCode>_ * #,##0_)_ ;_ * \(#,##0\)_ ;_ * "-"??_)_ ;_ @_ </c:formatCode>
                <c:ptCount val="15"/>
                <c:pt idx="3">
                  <c:v>-253</c:v>
                </c:pt>
                <c:pt idx="4">
                  <c:v>-480</c:v>
                </c:pt>
                <c:pt idx="5">
                  <c:v>279</c:v>
                </c:pt>
                <c:pt idx="6">
                  <c:v>210</c:v>
                </c:pt>
                <c:pt idx="7">
                  <c:v>-252</c:v>
                </c:pt>
                <c:pt idx="8">
                  <c:v>734</c:v>
                </c:pt>
                <c:pt idx="9">
                  <c:v>597</c:v>
                </c:pt>
                <c:pt idx="10">
                  <c:v>-392</c:v>
                </c:pt>
                <c:pt idx="11">
                  <c:v>-424</c:v>
                </c:pt>
                <c:pt idx="12">
                  <c:v>-282</c:v>
                </c:pt>
                <c:pt idx="13">
                  <c:v>-101</c:v>
                </c:pt>
                <c:pt idx="14">
                  <c:v>-1157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39-D04A-920B-4ADEB29E5276}"/>
            </c:ext>
          </c:extLst>
        </c:ser>
        <c:ser>
          <c:idx val="4"/>
          <c:order val="4"/>
          <c:tx>
            <c:strRef>
              <c:f>Prognoza!$B$9</c:f>
              <c:strCache>
                <c:ptCount val="1"/>
                <c:pt idx="0">
                  <c:v>Realizacja prognozy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300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300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3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Prognoza!$C$9:$Q$9</c:f>
              <c:numCache>
                <c:formatCode>_ * #,##0_)_ ;_ * \(#,##0\)_ ;_ * "-"??_)_ ;_ @_ </c:formatCode>
                <c:ptCount val="15"/>
                <c:pt idx="0">
                  <c:v>1781</c:v>
                </c:pt>
                <c:pt idx="1">
                  <c:v>335</c:v>
                </c:pt>
                <c:pt idx="2">
                  <c:v>-839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39-D04A-920B-4ADEB29E5276}"/>
            </c:ext>
          </c:extLst>
        </c:ser>
        <c:ser>
          <c:idx val="6"/>
          <c:order val="6"/>
          <c:tx>
            <c:strRef>
              <c:f>Prognoza!$B$11</c:f>
              <c:strCache>
                <c:ptCount val="1"/>
                <c:pt idx="0">
                  <c:v>Delta Budżet</c:v>
                </c:pt>
              </c:strCache>
            </c:strRef>
          </c:tx>
          <c:spPr>
            <a:pattFill prst="openDmnd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Prognoza!$C$11:$Q$11</c:f>
              <c:numCache>
                <c:formatCode>_ * #,##0_)_ ;_ * \(#,##0\)_ ;_ * "-"??_)_ ;_ @_ </c:formatCode>
                <c:ptCount val="15"/>
                <c:pt idx="0">
                  <c:v>957</c:v>
                </c:pt>
                <c:pt idx="1">
                  <c:v>-95</c:v>
                </c:pt>
                <c:pt idx="2">
                  <c:v>162</c:v>
                </c:pt>
                <c:pt idx="3">
                  <c:v>-1304</c:v>
                </c:pt>
                <c:pt idx="4">
                  <c:v>-151</c:v>
                </c:pt>
                <c:pt idx="5">
                  <c:v>-755</c:v>
                </c:pt>
                <c:pt idx="6">
                  <c:v>438</c:v>
                </c:pt>
                <c:pt idx="7">
                  <c:v>370</c:v>
                </c:pt>
                <c:pt idx="8">
                  <c:v>1478</c:v>
                </c:pt>
                <c:pt idx="9">
                  <c:v>842</c:v>
                </c:pt>
                <c:pt idx="10">
                  <c:v>-1526</c:v>
                </c:pt>
                <c:pt idx="11">
                  <c:v>-2209</c:v>
                </c:pt>
                <c:pt idx="12">
                  <c:v>-3475</c:v>
                </c:pt>
                <c:pt idx="13">
                  <c:v>-2996</c:v>
                </c:pt>
                <c:pt idx="14">
                  <c:v>-2759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39-D04A-920B-4ADEB29E5276}"/>
            </c:ext>
          </c:extLst>
        </c:ser>
        <c:ser>
          <c:idx val="8"/>
          <c:order val="8"/>
          <c:tx>
            <c:strRef>
              <c:f>Prognoza!$B$13</c:f>
              <c:strCache>
                <c:ptCount val="1"/>
                <c:pt idx="0">
                  <c:v>Delta poprzedni rok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Prognoza!$C$13:$Q$13</c:f>
              <c:numCache>
                <c:formatCode>_ * #,##0_)_ ;_ * \(#,##0\)_ ;_ * "-"??_)_ ;_ @_ </c:formatCode>
                <c:ptCount val="15"/>
                <c:pt idx="3">
                  <c:v>-881.53639639152789</c:v>
                </c:pt>
                <c:pt idx="4">
                  <c:v>721.27082973448478</c:v>
                </c:pt>
                <c:pt idx="5">
                  <c:v>-127.66299799287026</c:v>
                </c:pt>
                <c:pt idx="6">
                  <c:v>1057.480888720961</c:v>
                </c:pt>
                <c:pt idx="7">
                  <c:v>1103.2143457867037</c:v>
                </c:pt>
                <c:pt idx="8">
                  <c:v>1708.5303264662598</c:v>
                </c:pt>
                <c:pt idx="9">
                  <c:v>1265.6784921450417</c:v>
                </c:pt>
                <c:pt idx="10">
                  <c:v>-1267.09495961839</c:v>
                </c:pt>
                <c:pt idx="11">
                  <c:v>-1810.7210441544362</c:v>
                </c:pt>
                <c:pt idx="12">
                  <c:v>-2716.8771721982348</c:v>
                </c:pt>
                <c:pt idx="13">
                  <c:v>-2153.1573941941629</c:v>
                </c:pt>
                <c:pt idx="14">
                  <c:v>-2285.8342551640526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39-D04A-920B-4ADEB29E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975696"/>
        <c:axId val="595977408"/>
      </c:barChart>
      <c:lineChart>
        <c:grouping val="standard"/>
        <c:varyColors val="0"/>
        <c:ser>
          <c:idx val="1"/>
          <c:order val="1"/>
          <c:tx>
            <c:strRef>
              <c:f>Prognoza!$B$6</c:f>
              <c:strCache>
                <c:ptCount val="1"/>
                <c:pt idx="0">
                  <c:v>Poprzednia prognoza</c:v>
                </c:pt>
              </c:strCache>
            </c:strRef>
          </c:tx>
          <c:spPr>
            <a:ln w="34925" cap="rnd">
              <a:solidFill>
                <a:schemeClr val="dk1">
                  <a:tint val="55000"/>
                </a:schemeClr>
              </a:solidFill>
              <a:prstDash val="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Prognoza!$C$6:$Q$6</c:f>
              <c:numCache>
                <c:formatCode>_ * #,##0_)_ ;_ * \(#,##0\)_ ;_ * "-"??_)_ ;_ @_ </c:formatCode>
                <c:ptCount val="15"/>
                <c:pt idx="0">
                  <c:v>2895</c:v>
                </c:pt>
                <c:pt idx="1">
                  <c:v>3719</c:v>
                </c:pt>
                <c:pt idx="2">
                  <c:v>4149</c:v>
                </c:pt>
                <c:pt idx="3">
                  <c:v>3148</c:v>
                </c:pt>
                <c:pt idx="4">
                  <c:v>4199</c:v>
                </c:pt>
                <c:pt idx="5">
                  <c:v>3870</c:v>
                </c:pt>
                <c:pt idx="6">
                  <c:v>4904</c:v>
                </c:pt>
                <c:pt idx="7">
                  <c:v>4676</c:v>
                </c:pt>
                <c:pt idx="8">
                  <c:v>4054</c:v>
                </c:pt>
                <c:pt idx="9">
                  <c:v>3310</c:v>
                </c:pt>
                <c:pt idx="10">
                  <c:v>3065</c:v>
                </c:pt>
                <c:pt idx="11">
                  <c:v>2085</c:v>
                </c:pt>
                <c:pt idx="12">
                  <c:v>1711</c:v>
                </c:pt>
                <c:pt idx="13">
                  <c:v>1781</c:v>
                </c:pt>
                <c:pt idx="14">
                  <c:v>3074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39-D04A-920B-4ADEB29E5276}"/>
            </c:ext>
          </c:extLst>
        </c:ser>
        <c:ser>
          <c:idx val="7"/>
          <c:order val="7"/>
          <c:tx>
            <c:strRef>
              <c:f>Prognoza!$B$12</c:f>
              <c:strCache>
                <c:ptCount val="1"/>
                <c:pt idx="0">
                  <c:v>Poprzedni rok</c:v>
                </c:pt>
              </c:strCache>
            </c:strRef>
          </c:tx>
          <c:spPr>
            <a:ln w="34925" cap="rnd">
              <a:solidFill>
                <a:schemeClr val="dk1">
                  <a:tint val="88500"/>
                </a:schemeClr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Prognoza!$C$4:$Q$4</c:f>
              <c:numCache>
                <c:formatCode>General</c:formatCode>
                <c:ptCount val="15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</c:numCache>
            </c:numRef>
          </c:cat>
          <c:val>
            <c:numRef>
              <c:f>Prognoza!$C$12:$Q$12</c:f>
              <c:numCache>
                <c:formatCode>_ * #,##0_)_ ;_ * \(#,##0\)_ ;_ * "-"??_)_ ;_ @_ </c:formatCode>
                <c:ptCount val="15"/>
                <c:pt idx="0">
                  <c:v>3354.0728654879085</c:v>
                </c:pt>
                <c:pt idx="1">
                  <c:v>3879.4125887492819</c:v>
                </c:pt>
                <c:pt idx="2">
                  <c:v>3326.2723216028239</c:v>
                </c:pt>
                <c:pt idx="3">
                  <c:v>3776.5363963915279</c:v>
                </c:pt>
                <c:pt idx="4">
                  <c:v>2997.7291702655152</c:v>
                </c:pt>
                <c:pt idx="5">
                  <c:v>4276.6629979928703</c:v>
                </c:pt>
                <c:pt idx="6">
                  <c:v>4056.519111279039</c:v>
                </c:pt>
                <c:pt idx="7">
                  <c:v>3320.7856542132963</c:v>
                </c:pt>
                <c:pt idx="8">
                  <c:v>3079.4696735337402</c:v>
                </c:pt>
                <c:pt idx="9">
                  <c:v>2641.3215078549583</c:v>
                </c:pt>
                <c:pt idx="10">
                  <c:v>3940.09495961839</c:v>
                </c:pt>
                <c:pt idx="11">
                  <c:v>3471.7210441544362</c:v>
                </c:pt>
                <c:pt idx="12">
                  <c:v>4145.8771721982348</c:v>
                </c:pt>
                <c:pt idx="13">
                  <c:v>3833.1573941941629</c:v>
                </c:pt>
                <c:pt idx="14">
                  <c:v>4202.8342551640526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9-D04A-920B-4ADEB29E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975696"/>
        <c:axId val="595977408"/>
      </c:lineChart>
      <c:catAx>
        <c:axId val="59597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5977408"/>
        <c:crosses val="autoZero"/>
        <c:auto val="1"/>
        <c:lblAlgn val="ctr"/>
        <c:lblOffset val="100"/>
        <c:noMultiLvlLbl val="0"/>
      </c:catAx>
      <c:valAx>
        <c:axId val="59597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 * #,##0_)_ ;_ * \(#,##0\)_ ;_ * &quot;-&quot;??_)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5975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MPS!$B$6</c:f>
              <c:strCache>
                <c:ptCount val="1"/>
                <c:pt idx="0">
                  <c:v>Ivnvenotory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MPS!$C$3:$O$3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MPS!$C$6:$O$6</c:f>
              <c:numCache>
                <c:formatCode>General</c:formatCode>
                <c:ptCount val="13"/>
                <c:pt idx="0">
                  <c:v>5200</c:v>
                </c:pt>
                <c:pt idx="1">
                  <c:v>5505</c:v>
                </c:pt>
                <c:pt idx="2">
                  <c:v>4986</c:v>
                </c:pt>
                <c:pt idx="3">
                  <c:v>4037</c:v>
                </c:pt>
                <c:pt idx="4">
                  <c:v>2523</c:v>
                </c:pt>
                <c:pt idx="5">
                  <c:v>1699</c:v>
                </c:pt>
                <c:pt idx="6">
                  <c:v>511</c:v>
                </c:pt>
                <c:pt idx="7">
                  <c:v>4</c:v>
                </c:pt>
                <c:pt idx="8">
                  <c:v>731</c:v>
                </c:pt>
                <c:pt idx="9">
                  <c:v>1131</c:v>
                </c:pt>
                <c:pt idx="10">
                  <c:v>3102</c:v>
                </c:pt>
                <c:pt idx="11">
                  <c:v>4822</c:v>
                </c:pt>
                <c:pt idx="12">
                  <c:v>6305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7F-6946-B05B-44C10BC7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0632480"/>
        <c:axId val="1130643040"/>
      </c:areaChart>
      <c:barChart>
        <c:barDir val="col"/>
        <c:grouping val="clustered"/>
        <c:varyColors val="0"/>
        <c:ser>
          <c:idx val="1"/>
          <c:order val="1"/>
          <c:tx>
            <c:strRef>
              <c:f>MPS!$B$5</c:f>
              <c:strCache>
                <c:ptCount val="1"/>
                <c:pt idx="0">
                  <c:v>MPS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MPS!$C$3:$O$3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MPS!$C$5:$O$5</c:f>
              <c:numCache>
                <c:formatCode>General</c:formatCode>
                <c:ptCount val="13"/>
                <c:pt idx="1">
                  <c:v>3200</c:v>
                </c:pt>
                <c:pt idx="2">
                  <c:v>3200</c:v>
                </c:pt>
                <c:pt idx="3">
                  <c:v>3200</c:v>
                </c:pt>
                <c:pt idx="4">
                  <c:v>3600</c:v>
                </c:pt>
                <c:pt idx="5">
                  <c:v>3600</c:v>
                </c:pt>
                <c:pt idx="6">
                  <c:v>3600</c:v>
                </c:pt>
                <c:pt idx="7">
                  <c:v>3400</c:v>
                </c:pt>
                <c:pt idx="8">
                  <c:v>3400</c:v>
                </c:pt>
                <c:pt idx="9">
                  <c:v>3400</c:v>
                </c:pt>
                <c:pt idx="10">
                  <c:v>3400</c:v>
                </c:pt>
                <c:pt idx="11">
                  <c:v>3400</c:v>
                </c:pt>
                <c:pt idx="12">
                  <c:v>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F-6946-B05B-44C10BC7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632480"/>
        <c:axId val="1130643040"/>
      </c:barChart>
      <c:lineChart>
        <c:grouping val="standard"/>
        <c:varyColors val="0"/>
        <c:ser>
          <c:idx val="0"/>
          <c:order val="0"/>
          <c:tx>
            <c:strRef>
              <c:f>MPS!$B$4</c:f>
              <c:strCache>
                <c:ptCount val="1"/>
                <c:pt idx="0">
                  <c:v>Prognoza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MPS!$C$3:$O$3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MPS!$C$4:$O$4</c:f>
              <c:numCache>
                <c:formatCode>General</c:formatCode>
                <c:ptCount val="13"/>
                <c:pt idx="1">
                  <c:v>2895</c:v>
                </c:pt>
                <c:pt idx="2">
                  <c:v>3719</c:v>
                </c:pt>
                <c:pt idx="3">
                  <c:v>4149</c:v>
                </c:pt>
                <c:pt idx="4">
                  <c:v>5114</c:v>
                </c:pt>
                <c:pt idx="5">
                  <c:v>4424</c:v>
                </c:pt>
                <c:pt idx="6">
                  <c:v>4788</c:v>
                </c:pt>
                <c:pt idx="7">
                  <c:v>3907</c:v>
                </c:pt>
                <c:pt idx="8">
                  <c:v>2673</c:v>
                </c:pt>
                <c:pt idx="9">
                  <c:v>3000</c:v>
                </c:pt>
                <c:pt idx="10">
                  <c:v>1429</c:v>
                </c:pt>
                <c:pt idx="11">
                  <c:v>1680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F-6946-B05B-44C10BC7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632480"/>
        <c:axId val="1130643040"/>
      </c:lineChart>
      <c:catAx>
        <c:axId val="113063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30643040"/>
        <c:crosses val="autoZero"/>
        <c:auto val="1"/>
        <c:lblAlgn val="ctr"/>
        <c:lblOffset val="100"/>
        <c:noMultiLvlLbl val="0"/>
      </c:catAx>
      <c:valAx>
        <c:axId val="113064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30632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1293251</xdr:colOff>
      <xdr:row>13</xdr:row>
      <xdr:rowOff>102942</xdr:rowOff>
    </xdr:from>
    <xdr:to>
      <xdr:col>14</xdr:col>
      <xdr:colOff>91808</xdr:colOff>
      <xdr:row>36</xdr:row>
      <xdr:rowOff>131379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C42020F-8C72-83FD-435A-9DE4EFDD09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109614</xdr:colOff>
      <xdr:row>13</xdr:row>
      <xdr:rowOff>83364</xdr:rowOff>
    </xdr:from>
    <xdr:to>
      <xdr:col>26</xdr:col>
      <xdr:colOff>306024</xdr:colOff>
      <xdr:row>36</xdr:row>
      <xdr:rowOff>122409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FB2089D-600E-E94F-AB24-09C8D40E3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130175</xdr:rowOff>
    </xdr:from>
    <xdr:to>
      <xdr:col>11</xdr:col>
      <xdr:colOff>298450</xdr:colOff>
      <xdr:row>21</xdr:row>
      <xdr:rowOff>28575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766861C5-9FBD-6B65-A864-5E94512B9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2C32-F221-D240-97E7-6BE034F3C77A}">
  <dimension ref="A4:U13"/>
  <sheetViews>
    <sheetView topLeftCell="A28" zoomScale="96" zoomScaleNormal="200" workbookViewId="0">
      <selection activeCell="T11" sqref="T11"/>
    </sheetView>
  </sheetViews>
  <sheetFormatPr baseColWidth="10" defaultRowHeight="16" x14ac:dyDescent="0.2"/>
  <cols>
    <col min="2" max="2" width="18" bestFit="1" customWidth="1"/>
  </cols>
  <sheetData>
    <row r="4" spans="1:21" x14ac:dyDescent="0.2">
      <c r="C4">
        <v>-3</v>
      </c>
      <c r="D4">
        <v>-2</v>
      </c>
      <c r="E4">
        <v>-1</v>
      </c>
      <c r="F4">
        <v>1</v>
      </c>
      <c r="G4">
        <v>2</v>
      </c>
      <c r="H4">
        <v>3</v>
      </c>
      <c r="I4">
        <v>4</v>
      </c>
      <c r="J4">
        <v>5</v>
      </c>
      <c r="K4">
        <v>6</v>
      </c>
      <c r="L4">
        <v>7</v>
      </c>
      <c r="M4">
        <v>8</v>
      </c>
      <c r="N4">
        <v>9</v>
      </c>
      <c r="O4">
        <v>10</v>
      </c>
      <c r="P4">
        <v>11</v>
      </c>
      <c r="Q4">
        <v>12</v>
      </c>
      <c r="R4">
        <v>13</v>
      </c>
      <c r="S4">
        <v>14</v>
      </c>
      <c r="T4">
        <v>15</v>
      </c>
      <c r="U4">
        <v>16</v>
      </c>
    </row>
    <row r="5" spans="1:21" x14ac:dyDescent="0.2">
      <c r="A5" t="s">
        <v>22</v>
      </c>
      <c r="B5" t="s">
        <v>0</v>
      </c>
      <c r="C5" s="3"/>
      <c r="D5" s="3"/>
      <c r="E5" s="3"/>
      <c r="F5" s="3">
        <v>2895</v>
      </c>
      <c r="G5" s="3">
        <v>3719</v>
      </c>
      <c r="H5" s="3">
        <v>4149</v>
      </c>
      <c r="I5" s="3">
        <v>5114</v>
      </c>
      <c r="J5" s="3">
        <v>4424</v>
      </c>
      <c r="K5" s="3">
        <v>4788</v>
      </c>
      <c r="L5" s="3">
        <v>3907</v>
      </c>
      <c r="M5" s="3">
        <v>2673</v>
      </c>
      <c r="N5" s="3">
        <v>1661</v>
      </c>
      <c r="O5" s="3">
        <v>1429</v>
      </c>
      <c r="P5" s="3">
        <v>1680</v>
      </c>
      <c r="Q5" s="3">
        <v>1917</v>
      </c>
      <c r="R5" t="e" cm="1">
        <f t="array" ref="R5">fo</f>
        <v>#NAME?</v>
      </c>
    </row>
    <row r="6" spans="1:21" x14ac:dyDescent="0.2">
      <c r="A6" t="s">
        <v>23</v>
      </c>
      <c r="B6" t="s">
        <v>1</v>
      </c>
      <c r="C6" s="3">
        <v>2895</v>
      </c>
      <c r="D6" s="3">
        <v>3719</v>
      </c>
      <c r="E6" s="3">
        <v>4149</v>
      </c>
      <c r="F6" s="3">
        <v>3148</v>
      </c>
      <c r="G6" s="3">
        <v>4199</v>
      </c>
      <c r="H6" s="3">
        <v>3870</v>
      </c>
      <c r="I6" s="3">
        <v>4904</v>
      </c>
      <c r="J6" s="3">
        <v>4676</v>
      </c>
      <c r="K6" s="3">
        <v>4054</v>
      </c>
      <c r="L6" s="3">
        <v>3310</v>
      </c>
      <c r="M6" s="3">
        <v>3065</v>
      </c>
      <c r="N6" s="3">
        <v>2085</v>
      </c>
      <c r="O6" s="3">
        <v>1711</v>
      </c>
      <c r="P6" s="3">
        <v>1781</v>
      </c>
      <c r="Q6" s="3">
        <v>3074</v>
      </c>
    </row>
    <row r="7" spans="1:21" x14ac:dyDescent="0.2">
      <c r="A7" t="s">
        <v>24</v>
      </c>
      <c r="B7" t="s">
        <v>2</v>
      </c>
      <c r="C7" s="3">
        <v>4676</v>
      </c>
      <c r="D7" s="3">
        <v>4054</v>
      </c>
      <c r="E7" s="3">
        <v>3310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21" x14ac:dyDescent="0.2">
      <c r="A8" t="s">
        <v>25</v>
      </c>
      <c r="B8" t="s">
        <v>3</v>
      </c>
      <c r="C8" s="3"/>
      <c r="D8" s="3"/>
      <c r="E8" s="3"/>
      <c r="F8" s="3">
        <f>F5-F6</f>
        <v>-253</v>
      </c>
      <c r="G8" s="3">
        <f t="shared" ref="G8:Q8" si="0">G5-G6</f>
        <v>-480</v>
      </c>
      <c r="H8" s="3">
        <f t="shared" si="0"/>
        <v>279</v>
      </c>
      <c r="I8" s="3">
        <f t="shared" si="0"/>
        <v>210</v>
      </c>
      <c r="J8" s="3">
        <f t="shared" si="0"/>
        <v>-252</v>
      </c>
      <c r="K8" s="3">
        <f t="shared" si="0"/>
        <v>734</v>
      </c>
      <c r="L8" s="3">
        <f t="shared" si="0"/>
        <v>597</v>
      </c>
      <c r="M8" s="3">
        <f t="shared" si="0"/>
        <v>-392</v>
      </c>
      <c r="N8" s="3">
        <f t="shared" si="0"/>
        <v>-424</v>
      </c>
      <c r="O8" s="3">
        <f t="shared" si="0"/>
        <v>-282</v>
      </c>
      <c r="P8" s="3">
        <f t="shared" si="0"/>
        <v>-101</v>
      </c>
      <c r="Q8" s="3">
        <f t="shared" si="0"/>
        <v>-1157</v>
      </c>
    </row>
    <row r="9" spans="1:21" x14ac:dyDescent="0.2">
      <c r="A9" t="s">
        <v>26</v>
      </c>
      <c r="B9" t="s">
        <v>4</v>
      </c>
      <c r="C9" s="3">
        <f>C7-C6</f>
        <v>1781</v>
      </c>
      <c r="D9" s="3">
        <f t="shared" ref="D9:E9" si="1">D7-D6</f>
        <v>335</v>
      </c>
      <c r="E9" s="3">
        <f t="shared" si="1"/>
        <v>-839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1" x14ac:dyDescent="0.2">
      <c r="A10" t="s">
        <v>27</v>
      </c>
      <c r="B10" t="s">
        <v>5</v>
      </c>
      <c r="C10" s="3">
        <v>3719</v>
      </c>
      <c r="D10" s="3">
        <v>4149</v>
      </c>
      <c r="E10" s="3">
        <v>3148</v>
      </c>
      <c r="F10" s="3">
        <v>4199</v>
      </c>
      <c r="G10" s="3">
        <v>3870</v>
      </c>
      <c r="H10" s="3">
        <v>4904</v>
      </c>
      <c r="I10" s="3">
        <v>4676</v>
      </c>
      <c r="J10" s="3">
        <v>4054</v>
      </c>
      <c r="K10" s="3">
        <v>3310</v>
      </c>
      <c r="L10" s="3">
        <v>3065</v>
      </c>
      <c r="M10" s="3">
        <v>4199</v>
      </c>
      <c r="N10" s="3">
        <v>3870</v>
      </c>
      <c r="O10" s="3">
        <v>4904</v>
      </c>
      <c r="P10" s="3">
        <v>4676</v>
      </c>
      <c r="Q10" s="3">
        <v>4676</v>
      </c>
    </row>
    <row r="11" spans="1:21" x14ac:dyDescent="0.2">
      <c r="A11" t="s">
        <v>28</v>
      </c>
      <c r="B11" t="s">
        <v>6</v>
      </c>
      <c r="C11" s="3">
        <f>C7-C10</f>
        <v>957</v>
      </c>
      <c r="D11" s="3">
        <f t="shared" ref="D11:E11" si="2">D7-D10</f>
        <v>-95</v>
      </c>
      <c r="E11" s="3">
        <f t="shared" si="2"/>
        <v>162</v>
      </c>
      <c r="F11" s="3">
        <f>F5-F10</f>
        <v>-1304</v>
      </c>
      <c r="G11" s="3">
        <f t="shared" ref="G11:Q11" si="3">G5-G10</f>
        <v>-151</v>
      </c>
      <c r="H11" s="3">
        <f t="shared" si="3"/>
        <v>-755</v>
      </c>
      <c r="I11" s="3">
        <f t="shared" si="3"/>
        <v>438</v>
      </c>
      <c r="J11" s="3">
        <f t="shared" si="3"/>
        <v>370</v>
      </c>
      <c r="K11" s="3">
        <f t="shared" si="3"/>
        <v>1478</v>
      </c>
      <c r="L11" s="3">
        <f t="shared" si="3"/>
        <v>842</v>
      </c>
      <c r="M11" s="3">
        <f t="shared" si="3"/>
        <v>-1526</v>
      </c>
      <c r="N11" s="3">
        <f t="shared" si="3"/>
        <v>-2209</v>
      </c>
      <c r="O11" s="3">
        <f t="shared" si="3"/>
        <v>-3475</v>
      </c>
      <c r="P11" s="3">
        <f t="shared" si="3"/>
        <v>-2996</v>
      </c>
      <c r="Q11" s="3">
        <f t="shared" si="3"/>
        <v>-2759</v>
      </c>
    </row>
    <row r="12" spans="1:21" x14ac:dyDescent="0.2">
      <c r="A12" t="s">
        <v>29</v>
      </c>
      <c r="B12" t="s">
        <v>20</v>
      </c>
      <c r="C12" s="3">
        <f ca="1">C10+RAND()*500-RAND()*1000</f>
        <v>3354.0728654879085</v>
      </c>
      <c r="D12" s="3">
        <f t="shared" ref="D12:Q12" ca="1" si="4">D10+RAND()*500-RAND()*1000</f>
        <v>3879.4125887492819</v>
      </c>
      <c r="E12" s="3">
        <f t="shared" ca="1" si="4"/>
        <v>3326.2723216028239</v>
      </c>
      <c r="F12" s="3">
        <f t="shared" ca="1" si="4"/>
        <v>3776.5363963915279</v>
      </c>
      <c r="G12" s="3">
        <f t="shared" ca="1" si="4"/>
        <v>2997.7291702655152</v>
      </c>
      <c r="H12" s="3">
        <f t="shared" ca="1" si="4"/>
        <v>4276.6629979928703</v>
      </c>
      <c r="I12" s="3">
        <f t="shared" ca="1" si="4"/>
        <v>4056.519111279039</v>
      </c>
      <c r="J12" s="3">
        <f t="shared" ca="1" si="4"/>
        <v>3320.7856542132963</v>
      </c>
      <c r="K12" s="3">
        <f t="shared" ca="1" si="4"/>
        <v>3079.4696735337402</v>
      </c>
      <c r="L12" s="3">
        <f t="shared" ca="1" si="4"/>
        <v>2641.3215078549583</v>
      </c>
      <c r="M12" s="3">
        <f t="shared" ca="1" si="4"/>
        <v>3940.09495961839</v>
      </c>
      <c r="N12" s="3">
        <f t="shared" ca="1" si="4"/>
        <v>3471.7210441544362</v>
      </c>
      <c r="O12" s="3">
        <f t="shared" ca="1" si="4"/>
        <v>4145.8771721982348</v>
      </c>
      <c r="P12" s="3">
        <f t="shared" ca="1" si="4"/>
        <v>3833.1573941941629</v>
      </c>
      <c r="Q12" s="3">
        <f t="shared" ca="1" si="4"/>
        <v>4202.8342551640526</v>
      </c>
    </row>
    <row r="13" spans="1:21" x14ac:dyDescent="0.2">
      <c r="A13" t="s">
        <v>30</v>
      </c>
      <c r="B13" t="s">
        <v>21</v>
      </c>
      <c r="C13" s="3"/>
      <c r="D13" s="3"/>
      <c r="E13" s="3"/>
      <c r="F13" s="3">
        <f ca="1">F5-F12</f>
        <v>-881.53639639152789</v>
      </c>
      <c r="G13" s="3">
        <f t="shared" ref="G13:Q13" ca="1" si="5">G5-G12</f>
        <v>721.27082973448478</v>
      </c>
      <c r="H13" s="3">
        <f t="shared" ca="1" si="5"/>
        <v>-127.66299799287026</v>
      </c>
      <c r="I13" s="3">
        <f t="shared" ca="1" si="5"/>
        <v>1057.480888720961</v>
      </c>
      <c r="J13" s="3">
        <f t="shared" ca="1" si="5"/>
        <v>1103.2143457867037</v>
      </c>
      <c r="K13" s="3">
        <f t="shared" ca="1" si="5"/>
        <v>1708.5303264662598</v>
      </c>
      <c r="L13" s="3">
        <f t="shared" ca="1" si="5"/>
        <v>1265.6784921450417</v>
      </c>
      <c r="M13" s="3">
        <f t="shared" ca="1" si="5"/>
        <v>-1267.09495961839</v>
      </c>
      <c r="N13" s="3">
        <f t="shared" ca="1" si="5"/>
        <v>-1810.7210441544362</v>
      </c>
      <c r="O13" s="3">
        <f t="shared" ca="1" si="5"/>
        <v>-2716.8771721982348</v>
      </c>
      <c r="P13" s="3">
        <f t="shared" ca="1" si="5"/>
        <v>-2153.1573941941629</v>
      </c>
      <c r="Q13" s="3">
        <f t="shared" ca="1" si="5"/>
        <v>-2285.8342551640526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7494-EEA9-3647-82D9-65F9211B9E0F}">
  <dimension ref="B3:O6"/>
  <sheetViews>
    <sheetView zoomScale="75" zoomScaleNormal="200" workbookViewId="0">
      <selection activeCell="B3" sqref="B3:N5"/>
    </sheetView>
  </sheetViews>
  <sheetFormatPr baseColWidth="10" defaultRowHeight="16" x14ac:dyDescent="0.2"/>
  <sheetData>
    <row r="3" spans="2:15" x14ac:dyDescent="0.2">
      <c r="C3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</row>
    <row r="4" spans="2:15" x14ac:dyDescent="0.2">
      <c r="B4" t="s">
        <v>0</v>
      </c>
      <c r="D4">
        <v>2895</v>
      </c>
      <c r="E4">
        <v>3719</v>
      </c>
      <c r="F4">
        <v>4149</v>
      </c>
      <c r="G4">
        <v>5114</v>
      </c>
      <c r="H4">
        <v>4424</v>
      </c>
      <c r="I4">
        <v>4788</v>
      </c>
      <c r="J4">
        <v>3907</v>
      </c>
      <c r="K4">
        <v>2673</v>
      </c>
      <c r="L4">
        <v>3000</v>
      </c>
      <c r="M4">
        <v>1429</v>
      </c>
      <c r="N4">
        <v>1680</v>
      </c>
      <c r="O4">
        <v>1917</v>
      </c>
    </row>
    <row r="5" spans="2:15" x14ac:dyDescent="0.2">
      <c r="B5" t="s">
        <v>7</v>
      </c>
      <c r="D5">
        <v>3200</v>
      </c>
      <c r="E5">
        <v>3200</v>
      </c>
      <c r="F5">
        <v>3200</v>
      </c>
      <c r="G5">
        <v>3600</v>
      </c>
      <c r="H5">
        <v>3600</v>
      </c>
      <c r="I5">
        <v>3600</v>
      </c>
      <c r="J5">
        <v>3400</v>
      </c>
      <c r="K5">
        <v>3400</v>
      </c>
      <c r="L5">
        <v>3400</v>
      </c>
      <c r="M5">
        <v>3400</v>
      </c>
      <c r="N5">
        <v>3400</v>
      </c>
      <c r="O5">
        <v>3400</v>
      </c>
    </row>
    <row r="6" spans="2:15" x14ac:dyDescent="0.2">
      <c r="B6" t="s">
        <v>8</v>
      </c>
      <c r="C6">
        <v>5200</v>
      </c>
      <c r="D6">
        <f>C6+D5-D4</f>
        <v>5505</v>
      </c>
      <c r="E6">
        <f t="shared" ref="E6:O6" si="0">D6+E5-E4</f>
        <v>4986</v>
      </c>
      <c r="F6">
        <f t="shared" si="0"/>
        <v>4037</v>
      </c>
      <c r="G6">
        <f t="shared" si="0"/>
        <v>2523</v>
      </c>
      <c r="H6">
        <f t="shared" si="0"/>
        <v>1699</v>
      </c>
      <c r="I6">
        <f t="shared" si="0"/>
        <v>511</v>
      </c>
      <c r="J6">
        <f t="shared" si="0"/>
        <v>4</v>
      </c>
      <c r="K6">
        <f t="shared" si="0"/>
        <v>731</v>
      </c>
      <c r="L6">
        <f t="shared" si="0"/>
        <v>1131</v>
      </c>
      <c r="M6">
        <f t="shared" si="0"/>
        <v>3102</v>
      </c>
      <c r="N6">
        <f t="shared" si="0"/>
        <v>4822</v>
      </c>
      <c r="O6">
        <f t="shared" si="0"/>
        <v>6305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9F2F-18A0-CD41-97E9-832ECC8F8A14}">
  <dimension ref="B4:M18"/>
  <sheetViews>
    <sheetView tabSelected="1" zoomScale="136" zoomScaleNormal="200" workbookViewId="0">
      <selection activeCell="C6" sqref="C6"/>
    </sheetView>
  </sheetViews>
  <sheetFormatPr baseColWidth="10" defaultRowHeight="16" x14ac:dyDescent="0.2"/>
  <cols>
    <col min="2" max="2" width="20.5" bestFit="1" customWidth="1"/>
  </cols>
  <sheetData>
    <row r="4" spans="2:13" x14ac:dyDescent="0.2"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</row>
    <row r="5" spans="2:13" x14ac:dyDescent="0.2">
      <c r="B5" t="s">
        <v>0</v>
      </c>
      <c r="C5">
        <v>2895</v>
      </c>
      <c r="D5">
        <v>3719</v>
      </c>
      <c r="E5">
        <v>4149</v>
      </c>
      <c r="F5">
        <v>5114</v>
      </c>
      <c r="G5">
        <v>4424</v>
      </c>
      <c r="H5">
        <v>4788</v>
      </c>
      <c r="I5">
        <v>3907</v>
      </c>
      <c r="J5">
        <v>2673</v>
      </c>
      <c r="K5">
        <v>3000</v>
      </c>
      <c r="L5">
        <v>1429</v>
      </c>
      <c r="M5">
        <v>1680</v>
      </c>
    </row>
    <row r="6" spans="2:13" x14ac:dyDescent="0.2">
      <c r="B6" t="s">
        <v>7</v>
      </c>
      <c r="C6">
        <v>3200</v>
      </c>
      <c r="D6">
        <v>3200</v>
      </c>
      <c r="E6">
        <v>3200</v>
      </c>
      <c r="F6">
        <v>3600</v>
      </c>
      <c r="G6">
        <v>3600</v>
      </c>
      <c r="H6">
        <v>3600</v>
      </c>
      <c r="I6">
        <v>3400</v>
      </c>
      <c r="J6">
        <v>3400</v>
      </c>
      <c r="K6">
        <v>3400</v>
      </c>
      <c r="L6">
        <v>3400</v>
      </c>
      <c r="M6">
        <v>3400</v>
      </c>
    </row>
    <row r="7" spans="2:13" x14ac:dyDescent="0.2">
      <c r="B7" t="s">
        <v>9</v>
      </c>
      <c r="C7">
        <v>21</v>
      </c>
      <c r="D7">
        <v>21</v>
      </c>
      <c r="E7">
        <v>19</v>
      </c>
      <c r="F7">
        <v>21</v>
      </c>
      <c r="G7">
        <v>20</v>
      </c>
      <c r="H7">
        <v>21</v>
      </c>
      <c r="I7">
        <v>21</v>
      </c>
      <c r="J7">
        <v>18</v>
      </c>
      <c r="K7">
        <v>21</v>
      </c>
      <c r="L7">
        <v>20</v>
      </c>
      <c r="M7">
        <v>22</v>
      </c>
    </row>
    <row r="8" spans="2:13" x14ac:dyDescent="0.2">
      <c r="B8" t="s">
        <v>10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</row>
    <row r="9" spans="2:13" x14ac:dyDescent="0.2">
      <c r="B9" t="s">
        <v>11</v>
      </c>
      <c r="C9">
        <v>25</v>
      </c>
      <c r="F9">
        <v>10</v>
      </c>
      <c r="G9">
        <v>-20</v>
      </c>
    </row>
    <row r="10" spans="2:13" x14ac:dyDescent="0.2">
      <c r="B10" t="s">
        <v>10</v>
      </c>
      <c r="C10">
        <f>C8+C9</f>
        <v>125</v>
      </c>
      <c r="D10">
        <f>C10+D9</f>
        <v>125</v>
      </c>
      <c r="E10">
        <f t="shared" ref="E10:M10" si="0">D10+E9</f>
        <v>125</v>
      </c>
      <c r="F10">
        <f t="shared" si="0"/>
        <v>135</v>
      </c>
      <c r="G10">
        <f t="shared" si="0"/>
        <v>115</v>
      </c>
      <c r="H10">
        <f t="shared" si="0"/>
        <v>115</v>
      </c>
      <c r="I10">
        <f t="shared" si="0"/>
        <v>115</v>
      </c>
      <c r="J10">
        <f t="shared" si="0"/>
        <v>115</v>
      </c>
      <c r="K10">
        <f t="shared" si="0"/>
        <v>115</v>
      </c>
      <c r="L10">
        <f t="shared" si="0"/>
        <v>115</v>
      </c>
      <c r="M10">
        <f t="shared" si="0"/>
        <v>115</v>
      </c>
    </row>
    <row r="11" spans="2:13" x14ac:dyDescent="0.2">
      <c r="B11" t="s">
        <v>12</v>
      </c>
      <c r="C11">
        <v>7.5</v>
      </c>
      <c r="D11">
        <v>7.5</v>
      </c>
      <c r="E11">
        <v>7.5</v>
      </c>
      <c r="F11">
        <v>7.5</v>
      </c>
      <c r="G11">
        <v>7.5</v>
      </c>
      <c r="H11">
        <v>7.5</v>
      </c>
      <c r="I11">
        <v>7.5</v>
      </c>
      <c r="J11">
        <v>7.5</v>
      </c>
      <c r="K11">
        <v>7.5</v>
      </c>
      <c r="L11">
        <v>7.5</v>
      </c>
      <c r="M11">
        <v>7.5</v>
      </c>
    </row>
    <row r="12" spans="2:13" x14ac:dyDescent="0.2">
      <c r="B12" t="s">
        <v>13</v>
      </c>
      <c r="C12" s="1">
        <v>0.06</v>
      </c>
      <c r="D12" s="1">
        <v>0.06</v>
      </c>
      <c r="E12" s="1">
        <v>0.06</v>
      </c>
      <c r="F12" s="1">
        <v>0.1</v>
      </c>
      <c r="G12" s="1">
        <v>0.1</v>
      </c>
      <c r="H12" s="1">
        <v>0.15</v>
      </c>
      <c r="I12" s="1">
        <v>0.15</v>
      </c>
      <c r="J12" s="1">
        <v>0.15</v>
      </c>
      <c r="K12" s="1">
        <v>0.15</v>
      </c>
      <c r="L12" s="1">
        <v>0.06</v>
      </c>
      <c r="M12" s="1">
        <v>0.1</v>
      </c>
    </row>
    <row r="13" spans="2:13" x14ac:dyDescent="0.2">
      <c r="B13" t="s">
        <v>14</v>
      </c>
      <c r="C13" s="1">
        <v>0.06</v>
      </c>
      <c r="D13" s="1">
        <v>0.06</v>
      </c>
      <c r="E13" s="1">
        <v>0.06</v>
      </c>
      <c r="F13" s="1">
        <v>0.04</v>
      </c>
      <c r="G13" s="1">
        <v>0.04</v>
      </c>
      <c r="H13" s="1">
        <v>0.02</v>
      </c>
      <c r="I13" s="1">
        <v>0.02</v>
      </c>
      <c r="J13" s="1">
        <v>0.02</v>
      </c>
      <c r="K13" s="1">
        <v>0.04</v>
      </c>
      <c r="L13" s="1">
        <v>0.04</v>
      </c>
      <c r="M13" s="1">
        <v>0.04</v>
      </c>
    </row>
    <row r="14" spans="2:13" x14ac:dyDescent="0.2">
      <c r="B14" t="s">
        <v>15</v>
      </c>
      <c r="C14" s="1">
        <v>0.86</v>
      </c>
      <c r="D14" s="1">
        <v>0.86</v>
      </c>
      <c r="E14" s="1">
        <v>0.94</v>
      </c>
      <c r="F14" s="1">
        <v>0.94</v>
      </c>
      <c r="G14" s="1">
        <v>0.94</v>
      </c>
      <c r="H14" s="1">
        <v>0.94</v>
      </c>
      <c r="I14" s="1">
        <v>0.98</v>
      </c>
      <c r="J14" s="1">
        <v>0.98</v>
      </c>
      <c r="K14" s="1">
        <v>0.98</v>
      </c>
      <c r="L14" s="1">
        <v>0.98</v>
      </c>
      <c r="M14" s="1">
        <v>0.98</v>
      </c>
    </row>
    <row r="15" spans="2:13" x14ac:dyDescent="0.2">
      <c r="B15" t="s">
        <v>16</v>
      </c>
      <c r="C15">
        <f>(C10*C11-C10*C11*C12-C10*C11*C13)*C7</f>
        <v>17325</v>
      </c>
      <c r="D15">
        <f t="shared" ref="D15:M15" si="1">(D10*D11-D10*D11*D12-D10*D11*D13)*D7</f>
        <v>17325</v>
      </c>
      <c r="E15">
        <f t="shared" si="1"/>
        <v>15675</v>
      </c>
      <c r="F15">
        <f t="shared" si="1"/>
        <v>18285.75</v>
      </c>
      <c r="G15">
        <f t="shared" si="1"/>
        <v>14835</v>
      </c>
      <c r="H15">
        <f t="shared" si="1"/>
        <v>15033.375</v>
      </c>
      <c r="I15">
        <f t="shared" si="1"/>
        <v>15033.375</v>
      </c>
      <c r="J15">
        <f t="shared" si="1"/>
        <v>12885.75</v>
      </c>
      <c r="K15">
        <f t="shared" si="1"/>
        <v>14671.125</v>
      </c>
      <c r="L15">
        <f t="shared" si="1"/>
        <v>15525</v>
      </c>
      <c r="M15">
        <f t="shared" si="1"/>
        <v>16318.5</v>
      </c>
    </row>
    <row r="16" spans="2:13" x14ac:dyDescent="0.2">
      <c r="B16" t="s">
        <v>17</v>
      </c>
      <c r="C16">
        <f>C15*C14</f>
        <v>14899.5</v>
      </c>
      <c r="D16">
        <f t="shared" ref="D16:M16" si="2">D15*D14</f>
        <v>14899.5</v>
      </c>
      <c r="E16">
        <f t="shared" si="2"/>
        <v>14734.5</v>
      </c>
      <c r="F16">
        <f t="shared" si="2"/>
        <v>17188.605</v>
      </c>
      <c r="G16">
        <f t="shared" si="2"/>
        <v>13944.9</v>
      </c>
      <c r="H16">
        <f t="shared" si="2"/>
        <v>14131.372499999999</v>
      </c>
      <c r="I16">
        <f t="shared" si="2"/>
        <v>14732.7075</v>
      </c>
      <c r="J16">
        <f t="shared" si="2"/>
        <v>12628.035</v>
      </c>
      <c r="K16">
        <f t="shared" si="2"/>
        <v>14377.702499999999</v>
      </c>
      <c r="L16">
        <f t="shared" si="2"/>
        <v>15214.5</v>
      </c>
      <c r="M16">
        <f t="shared" si="2"/>
        <v>15992.13</v>
      </c>
    </row>
    <row r="17" spans="2:13" x14ac:dyDescent="0.2">
      <c r="B17" t="s">
        <v>18</v>
      </c>
      <c r="C17">
        <f t="shared" ref="C17:E17" si="3">C6*4.5</f>
        <v>14400</v>
      </c>
      <c r="D17">
        <f t="shared" si="3"/>
        <v>14400</v>
      </c>
      <c r="E17">
        <f t="shared" si="3"/>
        <v>14400</v>
      </c>
      <c r="F17">
        <f>F6*3.5</f>
        <v>12600</v>
      </c>
      <c r="G17">
        <f t="shared" ref="G17:M17" si="4">G6*3.5</f>
        <v>12600</v>
      </c>
      <c r="H17">
        <f t="shared" si="4"/>
        <v>12600</v>
      </c>
      <c r="I17">
        <f t="shared" si="4"/>
        <v>11900</v>
      </c>
      <c r="J17">
        <f t="shared" si="4"/>
        <v>11900</v>
      </c>
      <c r="K17">
        <f t="shared" si="4"/>
        <v>11900</v>
      </c>
      <c r="L17">
        <f t="shared" si="4"/>
        <v>11900</v>
      </c>
      <c r="M17">
        <f t="shared" si="4"/>
        <v>11900</v>
      </c>
    </row>
    <row r="18" spans="2:13" x14ac:dyDescent="0.2">
      <c r="B18" t="s">
        <v>19</v>
      </c>
      <c r="C18" s="2">
        <f>C17/C16</f>
        <v>0.96647538508003628</v>
      </c>
      <c r="D18" s="2">
        <f t="shared" ref="D18:M18" si="5">D17/D16</f>
        <v>0.96647538508003628</v>
      </c>
      <c r="E18" s="2">
        <f t="shared" si="5"/>
        <v>0.97729817774610606</v>
      </c>
      <c r="F18" s="2">
        <f t="shared" si="5"/>
        <v>0.7330437810398226</v>
      </c>
      <c r="G18" s="2">
        <f t="shared" si="5"/>
        <v>0.90355613880343355</v>
      </c>
      <c r="H18" s="2">
        <f t="shared" si="5"/>
        <v>0.89163313754555695</v>
      </c>
      <c r="I18" s="2">
        <f t="shared" si="5"/>
        <v>0.80772661779920629</v>
      </c>
      <c r="J18" s="2">
        <f t="shared" si="5"/>
        <v>0.94234772076574069</v>
      </c>
      <c r="K18" s="2">
        <f t="shared" si="5"/>
        <v>0.82767048490535955</v>
      </c>
      <c r="L18" s="2">
        <f t="shared" si="5"/>
        <v>0.78214860823556476</v>
      </c>
      <c r="M18" s="2">
        <f t="shared" si="5"/>
        <v>0.7441160120634337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Prognoza</vt:lpstr>
      <vt:lpstr>MPS</vt:lpstr>
      <vt:lpstr>Capacity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Birecki</dc:creator>
  <cp:lastModifiedBy>Pawel Birecki</cp:lastModifiedBy>
  <dcterms:created xsi:type="dcterms:W3CDTF">2024-11-22T10:52:06Z</dcterms:created>
  <dcterms:modified xsi:type="dcterms:W3CDTF">2025-06-04T10:30:00Z</dcterms:modified>
</cp:coreProperties>
</file>